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tabRatio="775" activeTab="2"/>
  </bookViews>
  <sheets>
    <sheet name="16-илова 1-жадвал" sheetId="1" r:id="rId1"/>
    <sheet name="16.1-илова" sheetId="2" r:id="rId2"/>
    <sheet name="16-илова 2-жадвал" sheetId="4" r:id="rId3"/>
    <sheet name="16.2-илова" sheetId="3" r:id="rId4"/>
  </sheets>
  <externalReferences>
    <externalReference r:id="rId5"/>
    <externalReference r:id="rId6"/>
    <externalReference r:id="rId7"/>
  </externalReferences>
  <definedNames>
    <definedName name="_xlnm._FilterDatabase" localSheetId="1" hidden="1">'16.1-илова'!$A$5:$N$5</definedName>
    <definedName name="_xlnm._FilterDatabase" localSheetId="3" hidden="1">'16.2-илова'!$A$4:$P$28</definedName>
    <definedName name="_xlnm._FilterDatabase" localSheetId="2" hidden="1">'16-илова 2-жадвал'!$A$4:$H$12</definedName>
    <definedName name="_xlnm.Print_Titles" localSheetId="3">'16.2-илова'!$3:$4</definedName>
    <definedName name="_xlnm.Print_Area" localSheetId="1">'16.1-илова'!$A$1:$J$15</definedName>
    <definedName name="_xlnm.Print_Area" localSheetId="3">'16.2-илова'!$A$1:$M$33</definedName>
    <definedName name="_xlnm.Print_Area" localSheetId="0">'16-илова 1-жадвал'!$A$1:$C$18</definedName>
    <definedName name="_xlnm.Print_Area" localSheetId="2">'16-илова 2-жадвал'!$A$1:$H$14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44525"/>
</workbook>
</file>

<file path=xl/calcChain.xml><?xml version="1.0" encoding="utf-8"?>
<calcChain xmlns="http://schemas.openxmlformats.org/spreadsheetml/2006/main">
  <c r="C7" i="1" l="1"/>
  <c r="C10" i="1"/>
  <c r="F28" i="3" l="1"/>
  <c r="F12" i="4"/>
  <c r="G12" i="4"/>
  <c r="I28" i="3"/>
  <c r="K28" i="3"/>
  <c r="J28" i="3"/>
  <c r="L28" i="3"/>
  <c r="M11" i="3"/>
  <c r="M10" i="3"/>
  <c r="M9" i="3"/>
  <c r="M8" i="3"/>
  <c r="M7" i="3"/>
  <c r="M21" i="3"/>
  <c r="F6" i="4"/>
  <c r="H8" i="2"/>
  <c r="H7" i="2"/>
  <c r="C8" i="1" l="1"/>
  <c r="C12" i="1" l="1"/>
  <c r="G12" i="2" l="1"/>
  <c r="F12" i="2"/>
  <c r="E12" i="2"/>
  <c r="D12" i="2"/>
  <c r="H11" i="2" l="1"/>
  <c r="I11" i="2" s="1"/>
  <c r="H10" i="2"/>
  <c r="I10" i="2" s="1"/>
  <c r="H9" i="2"/>
  <c r="I9" i="2" s="1"/>
  <c r="I8" i="2"/>
  <c r="H5" i="2"/>
  <c r="H12" i="2" l="1"/>
  <c r="I7" i="2"/>
  <c r="I5" i="2"/>
  <c r="I12" i="2" l="1"/>
  <c r="M18" i="3"/>
  <c r="C17" i="3"/>
  <c r="M17" i="3"/>
  <c r="E28" i="3" l="1"/>
  <c r="D28" i="3"/>
  <c r="C13" i="3" l="1"/>
  <c r="L7" i="2" l="1"/>
  <c r="A5" i="3"/>
  <c r="C12" i="4" l="1"/>
  <c r="M27" i="3" l="1"/>
  <c r="C27" i="3"/>
  <c r="M26" i="3"/>
  <c r="C26" i="3"/>
  <c r="M25" i="3"/>
  <c r="C25" i="3"/>
  <c r="M24" i="3"/>
  <c r="C24" i="3"/>
  <c r="M23" i="3"/>
  <c r="C23" i="3"/>
  <c r="M22" i="3"/>
  <c r="M20" i="3"/>
  <c r="C20" i="3"/>
  <c r="M19" i="3"/>
  <c r="M16" i="3"/>
  <c r="C16" i="3"/>
  <c r="M15" i="3" l="1"/>
  <c r="M14" i="3"/>
  <c r="M13" i="3"/>
  <c r="M12" i="3"/>
  <c r="M6" i="3"/>
  <c r="M5" i="3"/>
  <c r="M28" i="3" l="1"/>
  <c r="C15" i="3"/>
  <c r="C14" i="3"/>
  <c r="C12" i="3"/>
  <c r="C6" i="3"/>
  <c r="C5" i="3"/>
  <c r="C28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24" i="3" s="1"/>
  <c r="A25" i="3" s="1"/>
  <c r="A26" i="3" s="1"/>
  <c r="A27" i="3" s="1"/>
</calcChain>
</file>

<file path=xl/sharedStrings.xml><?xml version="1.0" encoding="utf-8"?>
<sst xmlns="http://schemas.openxmlformats.org/spreadsheetml/2006/main" count="162" uniqueCount="120">
  <si>
    <t>Т/р</t>
  </si>
  <si>
    <t>Кўрсаткич номи</t>
  </si>
  <si>
    <t>Йил бошига қолдиқ</t>
  </si>
  <si>
    <t>Фуқаролар ташаббуси жамғармасига ўтказилган маблағлар*</t>
  </si>
  <si>
    <t>Жамоатчилик фикри асосида шакллантирилган (ғолиб деб топилган) тадбирларни молиялаштириш учун йўналтирилган маблағлар**</t>
  </si>
  <si>
    <t>3.1.</t>
  </si>
  <si>
    <t>Тадбирларни амалга ошираётган пудратчи ташкилотларга бажарилган ишлар учун тўланган маблағлар</t>
  </si>
  <si>
    <t>3.2.</t>
  </si>
  <si>
    <t>Тадбирларни молиялаштиришга ажратилган, бироқ пудратчи ташкилотларга тўлаб берилмаган қолдиқ маблағлар</t>
  </si>
  <si>
    <t>Фуқаролар ташаббуси жамғармасидаги қолдиқ маблағлар</t>
  </si>
  <si>
    <t>1-жадвал</t>
  </si>
  <si>
    <t>Бажарилган тадбирлар номи</t>
  </si>
  <si>
    <t>кўрсаткичлар</t>
  </si>
  <si>
    <t>ўлчов бирлиги</t>
  </si>
  <si>
    <t>миқдори</t>
  </si>
  <si>
    <t>сарфланган маблағлар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</si>
  <si>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</si>
  <si>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</si>
  <si>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</si>
  <si>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</si>
  <si>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</si>
  <si>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</si>
  <si>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</si>
  <si>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</si>
  <si>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</si>
  <si>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2.1.</t>
  </si>
  <si>
    <t>эркин қолдиқ маблағлари</t>
  </si>
  <si>
    <t>2.2.</t>
  </si>
  <si>
    <t>Жами ажратиладиган маблағлар</t>
  </si>
  <si>
    <t>Тадбирнинг хос рақами (ID)</t>
  </si>
  <si>
    <t>шундан</t>
  </si>
  <si>
    <t>Тадбирнинг қисқача мазмуни (соҳаси)</t>
  </si>
  <si>
    <t>онлайн овозлар</t>
  </si>
  <si>
    <t>офлайн овозлар</t>
  </si>
  <si>
    <t>SMS орқали</t>
  </si>
  <si>
    <t>Тадбирни молиялаштириш учун очилган ҳисобварақ</t>
  </si>
  <si>
    <t>Тадбирнинг фуқаро томонидан киритилган дастлабки қиймати</t>
  </si>
  <si>
    <t>Ажратилган маблағлар</t>
  </si>
  <si>
    <t>Бажарилган ишлар учун тўлаб берилган маблағлар</t>
  </si>
  <si>
    <t>Қолдиқ маблағлар</t>
  </si>
  <si>
    <t>Молиялаштирилган таклифлар
сони</t>
  </si>
  <si>
    <t>МАЪЛУМОТ</t>
  </si>
  <si>
    <t>Тадбирнинг молиялаштирилиши (млн.сўм)</t>
  </si>
  <si>
    <t>х</t>
  </si>
  <si>
    <t>Умумтаълим мактабларини таъмирлаш ва моддий-техника базасини ривожлантириш тадбирлари</t>
  </si>
  <si>
    <t>Соғлиқни сақлаш муассасаларини таъмирлаш ва моддий-техника базасини ривожлантириш тадбирлари</t>
  </si>
  <si>
    <t>Бошқа таълим муассасаларини таъмирлаш ва моддий-техника базасини ривожлантириш тадбирлари</t>
  </si>
  <si>
    <t>Ички йўлларни (пиёдалар йўлакчаси, йўл ўтказгичлар) таъмирлаш билан боғлиқ тадбирлар</t>
  </si>
  <si>
    <t>ажратилган маблағлар</t>
  </si>
  <si>
    <t>Жамиғолиб таклифлар тўплаган овозлар сони</t>
  </si>
  <si>
    <t>дона</t>
  </si>
  <si>
    <t>Норин тумани жами</t>
  </si>
  <si>
    <t>Кўча чироқларини ўрнатиш ёки таъмирлаш (трансформатор, симёғоч ўрнатиш) тадбирлари</t>
  </si>
  <si>
    <t>Спорт муассасаларини таъмирлаш ва моддий-техника базасини ривожлантириш тадбирлари</t>
  </si>
  <si>
    <t xml:space="preserve"> 401722860142167092100072010</t>
  </si>
  <si>
    <t>401722860142167045204118002</t>
  </si>
  <si>
    <t>401722860142167045204118001</t>
  </si>
  <si>
    <t>401722860142167072110054002</t>
  </si>
  <si>
    <t>401722860142167073101054004</t>
  </si>
  <si>
    <t>401722860142167073101054007</t>
  </si>
  <si>
    <t>401722860142167073101054005</t>
  </si>
  <si>
    <t>401722860142167045204118003</t>
  </si>
  <si>
    <t>401722860142167072120054002</t>
  </si>
  <si>
    <t>401722860142167092100072001</t>
  </si>
  <si>
    <t>401722860142167092100072003</t>
  </si>
  <si>
    <t>401722860142167092100072005</t>
  </si>
  <si>
    <t>401722860142167092100072011</t>
  </si>
  <si>
    <t>401722860142167092100072006</t>
  </si>
  <si>
    <t>401722860142167083610205003</t>
  </si>
  <si>
    <t>401722860142167064200084001</t>
  </si>
  <si>
    <t>401722860142167092902054001</t>
  </si>
  <si>
    <t>401722860142167092901350002</t>
  </si>
  <si>
    <t>00135755007</t>
  </si>
  <si>
    <t>00134868007</t>
  </si>
  <si>
    <t>00131172007</t>
  </si>
  <si>
    <t>0016809007</t>
  </si>
  <si>
    <t>00131243007</t>
  </si>
  <si>
    <t>0016881007</t>
  </si>
  <si>
    <t>0017004007</t>
  </si>
  <si>
    <t>00131282007</t>
  </si>
  <si>
    <t>00114463007</t>
  </si>
  <si>
    <t>00112661007</t>
  </si>
  <si>
    <t>00113562007</t>
  </si>
  <si>
    <t>00114322007</t>
  </si>
  <si>
    <t>00136041007</t>
  </si>
  <si>
    <t>0010158007</t>
  </si>
  <si>
    <t>0019685007</t>
  </si>
  <si>
    <t>0016946007</t>
  </si>
  <si>
    <t>Туман (шаҳар) бюджетининг қўшимча манбаларининг 30 фоизи миқдорида ажратиладиган маблағлар</t>
  </si>
  <si>
    <t>Шу жумладан</t>
  </si>
  <si>
    <t>даромадларнинг ҳисобот чораклари якунлари бўйича аниқланадиган прогноздан ошириб бажарилган қисми</t>
  </si>
  <si>
    <t>2.3.</t>
  </si>
  <si>
    <t>давлат даромадига ўтказилган мол-мулкни реализация қилишдан тушган тушумлар</t>
  </si>
  <si>
    <t>2.4.</t>
  </si>
  <si>
    <t>электрон савдо майдончасида ер участкаларига бўлган ҳуқуқларни сотишдан тушган маблағлар</t>
  </si>
  <si>
    <t>2.5.</t>
  </si>
  <si>
    <t>бюджетдан ажратиладиган маблағлар камайтирилиши натижасида бўшаб қолган маблағлар</t>
  </si>
  <si>
    <t>Тадбирни амалга ошириш қиймати*</t>
  </si>
  <si>
    <t>Ғ.Примқулов</t>
  </si>
  <si>
    <t>Норин туман иқтисодиёт ва молия бўлими бошлиғи: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</si>
  <si>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(млн.сўм)</t>
    </r>
  </si>
  <si>
    <t>Шаҳар ва туманларда йил бошига шаклланган эркин қолдиқ мабдағларидан 30 фоизи</t>
  </si>
  <si>
    <t>Ўзбекистон Республикаси Президентининг ПҚ-117-сонли қарорига асосан ажратилган маблағ</t>
  </si>
  <si>
    <t>Туман (шаҳар) бюджетининг тасдиқланган умумий харажатларининг 5 фоиз қисми миқдорида ажратиладиган маблағлар (50 %)</t>
  </si>
  <si>
    <t>Шаҳар ва туманлар 1-2-чораклар даромадлар режасини ортириб бажарган маблағларидан 30 фоизи</t>
  </si>
  <si>
    <t>401722860142167045204118006</t>
  </si>
  <si>
    <t>401722860142167045204118004</t>
  </si>
  <si>
    <t>401722860142167045204118005</t>
  </si>
  <si>
    <t>401722860142167045204118009</t>
  </si>
  <si>
    <t>401722860142167045204118007</t>
  </si>
  <si>
    <t>031282521007</t>
  </si>
  <si>
    <t>03168433007</t>
  </si>
  <si>
    <t>031275007007</t>
  </si>
  <si>
    <t>03173235007</t>
  </si>
  <si>
    <t>031297002007</t>
  </si>
  <si>
    <t>2023 йил 4-чорак (йиллик)  Норин туманда "Фуқаролар ташаббуси жамғармаси"дан жамоатчилик фикри асосида шакллантирилган (ғолиб деб топилган) тадбирларни молиялаштириш учун
йўналтирилган маблағлар юзасидан
МАЪЛУМОТ</t>
  </si>
  <si>
    <t>2023 йил 4-чорак (йиллик) Норин туманида Ташаббусли бюджетлаштириш натижалари юзасидан</t>
  </si>
  <si>
    <t>2023 йил 4-чорак (йиллик) Норин туманида Ташаббусли бюджетлаштириш натижалари бўйича
МАЪЛУМОТ</t>
  </si>
  <si>
    <t xml:space="preserve"> 2023 йил 4-чорак (йиллик) Норин туманида Ташаббусли бюджетлаштириш натижалари бўйича</t>
  </si>
  <si>
    <t>Шаҳар ва туманлар бюджетнинг 5 фоизи (100 %)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</si>
</sst>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00"/>
    <numFmt numFmtId="166" formatCode="0.0"/>
    <numFmt numFmtId="167" formatCode="#,##0.0000000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8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n">
        <color rgb="FF002060"/>
      </right>
      <top style="thick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thick">
        <color rgb="FF002060"/>
      </top>
      <bottom style="hair">
        <color rgb="FF002060"/>
      </bottom>
      <diagonal/>
    </border>
    <border>
      <left style="thick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ck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ck">
        <color rgb="FF002060"/>
      </right>
      <top/>
      <bottom style="hair">
        <color rgb="FF002060"/>
      </bottom>
      <diagonal/>
    </border>
    <border>
      <left style="thick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ck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ck">
        <color rgb="FF002060"/>
      </right>
      <top style="thick">
        <color rgb="FF002060"/>
      </top>
      <bottom style="hair">
        <color rgb="FF002060"/>
      </bottom>
      <diagonal/>
    </border>
    <border>
      <left style="thin">
        <color rgb="FF002060"/>
      </left>
      <right style="thick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ck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ck">
        <color rgb="FF002060"/>
      </right>
      <top style="hair">
        <color rgb="FF002060"/>
      </top>
      <bottom/>
      <diagonal/>
    </border>
    <border>
      <left style="thick">
        <color rgb="FF002060"/>
      </left>
      <right style="thin">
        <color rgb="FF002060"/>
      </right>
      <top style="medium">
        <color rgb="FF002060"/>
      </top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 style="medium">
        <color rgb="FF002060"/>
      </top>
      <bottom style="thick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</borders>
  <cellStyleXfs count="6">
    <xf numFmtId="0" fontId="0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6" fillId="2" borderId="10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5" fillId="2" borderId="17" xfId="0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 wrapText="1"/>
    </xf>
    <xf numFmtId="164" fontId="6" fillId="2" borderId="20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4" fontId="6" fillId="2" borderId="30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" fontId="5" fillId="2" borderId="35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164" fontId="5" fillId="2" borderId="42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2" borderId="44" xfId="0" applyNumberFormat="1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164" fontId="10" fillId="2" borderId="4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vertical="center" wrapText="1"/>
    </xf>
    <xf numFmtId="164" fontId="10" fillId="2" borderId="46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167" fontId="4" fillId="0" borderId="0" xfId="0" applyNumberFormat="1" applyFont="1"/>
    <xf numFmtId="0" fontId="5" fillId="2" borderId="49" xfId="0" applyFont="1" applyFill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4_XAA_1/Desktop/&#1054;&#1087;&#1077;&#1085;&#1073;&#1072;&#1076;&#1078;&#1077;&#1090;%20&#1080;&#1076;&#1077;&#1103;&#1083;&#1072;&#1088;/01.%20&#1043;&#1086;&#1103;&#1083;&#1072;&#1088;&#1088;&#1088;&#1088;&#1088;&#1088;&#1088;/OSG%20Portal%20&#1073;&#1091;&#1081;&#1080;&#1095;&#1072;/01.%20&#1040;&#1085;&#1072;&#1083;&#1080;&#1079;%20&#1090;&#1072;&#1082;&#1083;&#1080;&#1092;&#1083;&#1072;&#1088;/001.%20&#1057;&#1074;&#1086;&#1076;&#1082;&#1072;/&#1054;&#1093;&#1080;&#1088;&#1075;&#1080;%20&#1101;&#1090;&#1072;&#1087;%20&#1084;&#1086;&#1083;&#1080;&#1103;&#1083;&#1072;&#1096;&#1090;&#1080;&#1088;&#1080;&#1096;/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/&#1064;.&#1059;&#1089;&#1084;&#1072;&#1085;&#1086;&#1074;/2021%20&#1081;&#1080;&#1083;/01.&#1052;&#1072;&#1088;&#1082;&#1072;&#1079;&#1083;&#1072;&#1096;&#1075;&#1072;&#1085;%20&#1090;&#1086;&#1087;&#1096;&#1080;&#1088;&#1080;&#1179;&#1083;&#1072;&#1088;/06.&#1086;&#1087;&#1077;&#1085;&#1073;&#1102;&#1076;&#1078;&#1077;&#1090;/&#1047;&#1072;&#1076;&#1072;&#1085;&#1080;&#1077;/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4_XAA_1/Desktop/&#1054;&#1087;&#1077;&#1085;&#1073;&#1072;&#1076;&#1078;&#1077;&#1090;%20&#1080;&#1076;&#1077;&#1103;&#1083;&#1072;&#1088;/01.%20&#1043;&#1086;&#1103;&#1083;&#1072;&#1088;&#1088;&#1088;&#1088;&#1088;&#1088;&#1088;/OSG%20Portal%20&#1073;&#1091;&#1081;&#1080;&#1095;&#1072;/01.%20&#1040;&#1085;&#1072;&#1083;&#1080;&#1079;%20&#1090;&#1072;&#1082;&#1083;&#1080;&#1092;&#1083;&#1072;&#1088;/001.%20&#1057;&#1074;&#1086;&#1076;&#1082;&#1072;/07.08%20&#1089;&#1074;&#1086;&#1076;&#1082;&#1072;/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BreakPreview" topLeftCell="A3" zoomScaleNormal="100" zoomScaleSheetLayoutView="100" workbookViewId="0">
      <selection activeCell="B15" sqref="B15"/>
    </sheetView>
  </sheetViews>
  <sheetFormatPr defaultColWidth="57.5703125" defaultRowHeight="15" outlineLevelRow="1" x14ac:dyDescent="0.25"/>
  <cols>
    <col min="1" max="1" width="7.28515625" style="1" customWidth="1"/>
    <col min="2" max="2" width="71.7109375" style="1" customWidth="1"/>
    <col min="3" max="3" width="16.85546875" style="1" customWidth="1"/>
    <col min="4" max="16384" width="57.5703125" style="1"/>
  </cols>
  <sheetData>
    <row r="1" spans="1:4" ht="47.25" customHeight="1" x14ac:dyDescent="0.25">
      <c r="A1" s="79" t="s">
        <v>118</v>
      </c>
      <c r="B1" s="79"/>
      <c r="C1" s="79"/>
    </row>
    <row r="2" spans="1:4" ht="20.25" x14ac:dyDescent="0.25">
      <c r="A2" s="79" t="s">
        <v>41</v>
      </c>
      <c r="B2" s="79"/>
      <c r="C2" s="79"/>
    </row>
    <row r="3" spans="1:4" ht="32.25" customHeight="1" thickBot="1" x14ac:dyDescent="0.3">
      <c r="C3" s="19" t="s">
        <v>10</v>
      </c>
    </row>
    <row r="4" spans="1:4" ht="27" customHeight="1" x14ac:dyDescent="0.25">
      <c r="A4" s="83" t="s">
        <v>0</v>
      </c>
      <c r="B4" s="85" t="s">
        <v>1</v>
      </c>
      <c r="C4" s="81" t="s">
        <v>100</v>
      </c>
    </row>
    <row r="5" spans="1:4" ht="28.5" customHeight="1" thickBot="1" x14ac:dyDescent="0.3">
      <c r="A5" s="84"/>
      <c r="B5" s="86"/>
      <c r="C5" s="82"/>
    </row>
    <row r="6" spans="1:4" ht="48" customHeight="1" x14ac:dyDescent="0.25">
      <c r="A6" s="54">
        <v>1</v>
      </c>
      <c r="B6" s="55" t="s">
        <v>2</v>
      </c>
      <c r="C6" s="56">
        <v>1033.6205990000001</v>
      </c>
    </row>
    <row r="7" spans="1:4" ht="37.5" outlineLevel="1" x14ac:dyDescent="0.25">
      <c r="A7" s="57">
        <v>2</v>
      </c>
      <c r="B7" s="58" t="s">
        <v>3</v>
      </c>
      <c r="C7" s="59">
        <f>+SUM(C8:C11)</f>
        <v>21803.313000000002</v>
      </c>
    </row>
    <row r="8" spans="1:4" ht="63.75" customHeight="1" x14ac:dyDescent="0.25">
      <c r="A8" s="60">
        <v>2.1</v>
      </c>
      <c r="B8" s="61" t="s">
        <v>119</v>
      </c>
      <c r="C8" s="22">
        <f>5549.3165*2</f>
        <v>11098.633</v>
      </c>
    </row>
    <row r="9" spans="1:4" ht="39" outlineLevel="1" x14ac:dyDescent="0.25">
      <c r="A9" s="60">
        <v>2.2000000000000002</v>
      </c>
      <c r="B9" s="61" t="s">
        <v>101</v>
      </c>
      <c r="C9" s="41">
        <v>121</v>
      </c>
    </row>
    <row r="10" spans="1:4" ht="61.5" customHeight="1" x14ac:dyDescent="0.25">
      <c r="A10" s="60">
        <v>2.2999999999999998</v>
      </c>
      <c r="B10" s="61" t="s">
        <v>104</v>
      </c>
      <c r="C10" s="41">
        <f>232.68+595</f>
        <v>827.68000000000006</v>
      </c>
      <c r="D10" s="70"/>
    </row>
    <row r="11" spans="1:4" ht="47.25" customHeight="1" outlineLevel="1" x14ac:dyDescent="0.25">
      <c r="A11" s="60">
        <v>2.4</v>
      </c>
      <c r="B11" s="63" t="s">
        <v>102</v>
      </c>
      <c r="C11" s="64">
        <v>9756</v>
      </c>
    </row>
    <row r="12" spans="1:4" ht="56.25" x14ac:dyDescent="0.25">
      <c r="A12" s="57">
        <v>3</v>
      </c>
      <c r="B12" s="58" t="s">
        <v>4</v>
      </c>
      <c r="C12" s="59">
        <f>+C13+C14</f>
        <v>0</v>
      </c>
    </row>
    <row r="13" spans="1:4" ht="35.25" customHeight="1" x14ac:dyDescent="0.25">
      <c r="A13" s="60" t="s">
        <v>5</v>
      </c>
      <c r="B13" s="65" t="s">
        <v>6</v>
      </c>
      <c r="C13" s="62">
        <v>0</v>
      </c>
    </row>
    <row r="14" spans="1:4" ht="59.25" thickBot="1" x14ac:dyDescent="0.3">
      <c r="A14" s="60" t="s">
        <v>7</v>
      </c>
      <c r="B14" s="65" t="s">
        <v>8</v>
      </c>
      <c r="C14" s="62">
        <v>0</v>
      </c>
    </row>
    <row r="15" spans="1:4" ht="39.75" thickBot="1" x14ac:dyDescent="0.3">
      <c r="A15" s="66">
        <v>4</v>
      </c>
      <c r="B15" s="67" t="s">
        <v>9</v>
      </c>
      <c r="C15" s="56">
        <v>1266.8560068500001</v>
      </c>
      <c r="D15" s="69"/>
    </row>
    <row r="17" spans="1:4" ht="18.75" x14ac:dyDescent="0.3">
      <c r="A17" s="80" t="s">
        <v>99</v>
      </c>
      <c r="B17" s="80"/>
      <c r="C17" s="80" t="s">
        <v>98</v>
      </c>
      <c r="D17" s="80"/>
    </row>
  </sheetData>
  <mergeCells count="7">
    <mergeCell ref="A1:C1"/>
    <mergeCell ref="A2:C2"/>
    <mergeCell ref="A17:B17"/>
    <mergeCell ref="C17:D17"/>
    <mergeCell ref="C4:C5"/>
    <mergeCell ref="A4:A5"/>
    <mergeCell ref="B4:B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Normal="85" zoomScaleSheetLayoutView="100" workbookViewId="0">
      <pane xSplit="3" ySplit="4" topLeftCell="D5" activePane="bottomRight" state="frozen"/>
      <selection activeCell="H21" sqref="H21"/>
      <selection pane="topRight" activeCell="H21" sqref="H21"/>
      <selection pane="bottomLeft" activeCell="H21" sqref="H21"/>
      <selection pane="bottomRight" activeCell="I8" sqref="I8"/>
    </sheetView>
  </sheetViews>
  <sheetFormatPr defaultRowHeight="15" outlineLevelRow="1" x14ac:dyDescent="0.25"/>
  <cols>
    <col min="1" max="1" width="6.28515625" style="2" customWidth="1"/>
    <col min="2" max="2" width="13.42578125" style="2" customWidth="1"/>
    <col min="3" max="3" width="49.28515625" style="2" customWidth="1"/>
    <col min="4" max="7" width="19.5703125" style="2" customWidth="1"/>
    <col min="8" max="8" width="34.42578125" style="2" customWidth="1"/>
    <col min="9" max="9" width="24" style="2" customWidth="1"/>
    <col min="10" max="10" width="32.28515625" style="2" customWidth="1"/>
    <col min="11" max="16384" width="9.140625" style="2"/>
  </cols>
  <sheetData>
    <row r="1" spans="1:12" ht="52.5" customHeight="1" x14ac:dyDescent="0.25">
      <c r="A1" s="93" t="s">
        <v>117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ht="15.75" thickBot="1" x14ac:dyDescent="0.3">
      <c r="A2" s="3"/>
      <c r="B2" s="3"/>
      <c r="C2" s="3"/>
      <c r="D2" s="3"/>
      <c r="E2" s="3"/>
      <c r="F2" s="3"/>
      <c r="G2" s="3"/>
      <c r="H2" s="3"/>
    </row>
    <row r="3" spans="1:12" ht="68.25" customHeight="1" thickTop="1" x14ac:dyDescent="0.25">
      <c r="A3" s="94" t="s">
        <v>0</v>
      </c>
      <c r="B3" s="96" t="s">
        <v>16</v>
      </c>
      <c r="C3" s="96"/>
      <c r="D3" s="96" t="s">
        <v>17</v>
      </c>
      <c r="E3" s="96"/>
      <c r="F3" s="96"/>
      <c r="G3" s="96"/>
      <c r="H3" s="96" t="s">
        <v>18</v>
      </c>
      <c r="I3" s="96" t="s">
        <v>19</v>
      </c>
      <c r="J3" s="98" t="s">
        <v>20</v>
      </c>
    </row>
    <row r="4" spans="1:12" ht="54.75" customHeight="1" thickBot="1" x14ac:dyDescent="0.3">
      <c r="A4" s="95"/>
      <c r="B4" s="97"/>
      <c r="C4" s="97"/>
      <c r="D4" s="35" t="s">
        <v>21</v>
      </c>
      <c r="E4" s="35" t="s">
        <v>22</v>
      </c>
      <c r="F4" s="35" t="s">
        <v>23</v>
      </c>
      <c r="G4" s="35" t="s">
        <v>24</v>
      </c>
      <c r="H4" s="97"/>
      <c r="I4" s="97"/>
      <c r="J4" s="99"/>
    </row>
    <row r="5" spans="1:12" ht="56.25" customHeight="1" x14ac:dyDescent="0.25">
      <c r="A5" s="40">
        <v>1</v>
      </c>
      <c r="B5" s="88" t="s">
        <v>103</v>
      </c>
      <c r="C5" s="88"/>
      <c r="D5" s="22">
        <v>5549.3164999999999</v>
      </c>
      <c r="E5" s="41">
        <v>0</v>
      </c>
      <c r="F5" s="22">
        <v>5549.3164999999999</v>
      </c>
      <c r="G5" s="41">
        <v>0</v>
      </c>
      <c r="H5" s="41">
        <f>D5+E5+F5+G5</f>
        <v>11098.633</v>
      </c>
      <c r="I5" s="41">
        <f>+H5-SUM(D5:G5)</f>
        <v>0</v>
      </c>
      <c r="J5" s="42"/>
    </row>
    <row r="6" spans="1:12" s="21" customFormat="1" ht="18.75" customHeight="1" outlineLevel="1" x14ac:dyDescent="0.25">
      <c r="A6" s="43">
        <v>2</v>
      </c>
      <c r="B6" s="92" t="s">
        <v>88</v>
      </c>
      <c r="C6" s="92"/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4"/>
    </row>
    <row r="7" spans="1:12" ht="56.25" customHeight="1" x14ac:dyDescent="0.25">
      <c r="A7" s="39" t="s">
        <v>25</v>
      </c>
      <c r="B7" s="89" t="s">
        <v>89</v>
      </c>
      <c r="C7" s="8" t="s">
        <v>26</v>
      </c>
      <c r="D7" s="41">
        <v>121</v>
      </c>
      <c r="E7" s="41">
        <v>0</v>
      </c>
      <c r="F7" s="41">
        <v>0</v>
      </c>
      <c r="G7" s="41">
        <v>0</v>
      </c>
      <c r="H7" s="41">
        <f>D7+E7+F7+G7</f>
        <v>121</v>
      </c>
      <c r="I7" s="41">
        <f t="shared" ref="I7:I11" si="0">+H7-SUM(D7:G7)</f>
        <v>0</v>
      </c>
      <c r="J7" s="44"/>
      <c r="L7" s="2">
        <f>21229.6-21222.5</f>
        <v>7.0999999999985448</v>
      </c>
    </row>
    <row r="8" spans="1:12" ht="56.25" customHeight="1" outlineLevel="1" x14ac:dyDescent="0.25">
      <c r="A8" s="39" t="s">
        <v>27</v>
      </c>
      <c r="B8" s="90"/>
      <c r="C8" s="8" t="s">
        <v>90</v>
      </c>
      <c r="D8" s="41">
        <v>232.68</v>
      </c>
      <c r="E8" s="41">
        <v>595</v>
      </c>
      <c r="F8" s="41">
        <v>0</v>
      </c>
      <c r="G8" s="41">
        <v>0</v>
      </c>
      <c r="H8" s="41">
        <f>D8+E8+F8+G8</f>
        <v>827.68000000000006</v>
      </c>
      <c r="I8" s="41">
        <f t="shared" si="0"/>
        <v>0</v>
      </c>
      <c r="J8" s="44"/>
    </row>
    <row r="9" spans="1:12" ht="56.25" customHeight="1" x14ac:dyDescent="0.25">
      <c r="A9" s="39" t="s">
        <v>91</v>
      </c>
      <c r="B9" s="90"/>
      <c r="C9" s="8" t="s">
        <v>92</v>
      </c>
      <c r="D9" s="41">
        <v>0</v>
      </c>
      <c r="E9" s="41">
        <v>0</v>
      </c>
      <c r="F9" s="41">
        <v>0</v>
      </c>
      <c r="G9" s="41">
        <v>0</v>
      </c>
      <c r="H9" s="41">
        <f t="shared" ref="H9:H11" si="1">D9+E9+F9+G9</f>
        <v>0</v>
      </c>
      <c r="I9" s="41">
        <f t="shared" si="0"/>
        <v>0</v>
      </c>
      <c r="J9" s="44"/>
    </row>
    <row r="10" spans="1:12" ht="18.75" customHeight="1" outlineLevel="1" x14ac:dyDescent="0.25">
      <c r="A10" s="39" t="s">
        <v>93</v>
      </c>
      <c r="B10" s="90"/>
      <c r="C10" s="8" t="s">
        <v>94</v>
      </c>
      <c r="D10" s="41">
        <v>0</v>
      </c>
      <c r="E10" s="41">
        <v>0</v>
      </c>
      <c r="F10" s="41">
        <v>0</v>
      </c>
      <c r="G10" s="41">
        <v>0</v>
      </c>
      <c r="H10" s="41">
        <f t="shared" si="1"/>
        <v>0</v>
      </c>
      <c r="I10" s="41">
        <f t="shared" si="0"/>
        <v>0</v>
      </c>
      <c r="J10" s="44"/>
    </row>
    <row r="11" spans="1:12" ht="18.75" customHeight="1" outlineLevel="1" thickBot="1" x14ac:dyDescent="0.3">
      <c r="A11" s="45" t="s">
        <v>95</v>
      </c>
      <c r="B11" s="91"/>
      <c r="C11" s="9" t="s">
        <v>96</v>
      </c>
      <c r="D11" s="46">
        <v>0</v>
      </c>
      <c r="E11" s="41">
        <v>0</v>
      </c>
      <c r="F11" s="41">
        <v>0</v>
      </c>
      <c r="G11" s="41">
        <v>0</v>
      </c>
      <c r="H11" s="46">
        <f t="shared" si="1"/>
        <v>0</v>
      </c>
      <c r="I11" s="46">
        <f t="shared" si="0"/>
        <v>0</v>
      </c>
      <c r="J11" s="47"/>
    </row>
    <row r="12" spans="1:12" ht="56.25" customHeight="1" thickBot="1" x14ac:dyDescent="0.3">
      <c r="A12" s="48">
        <v>3</v>
      </c>
      <c r="B12" s="87" t="s">
        <v>28</v>
      </c>
      <c r="C12" s="87"/>
      <c r="D12" s="49">
        <f>+D8+D7+D5</f>
        <v>5902.9965000000002</v>
      </c>
      <c r="E12" s="49">
        <f t="shared" ref="E12:I12" si="2">+E8+E7+E5</f>
        <v>595</v>
      </c>
      <c r="F12" s="49">
        <f t="shared" si="2"/>
        <v>5549.3164999999999</v>
      </c>
      <c r="G12" s="49">
        <f t="shared" si="2"/>
        <v>0</v>
      </c>
      <c r="H12" s="49">
        <f t="shared" si="2"/>
        <v>12047.313</v>
      </c>
      <c r="I12" s="49">
        <f t="shared" si="2"/>
        <v>0</v>
      </c>
      <c r="J12" s="50"/>
    </row>
    <row r="13" spans="1:12" ht="15.75" thickTop="1" x14ac:dyDescent="0.25"/>
    <row r="14" spans="1:12" ht="18.75" x14ac:dyDescent="0.3">
      <c r="B14" s="80"/>
      <c r="C14" s="80"/>
      <c r="D14" s="53"/>
      <c r="H14" s="53"/>
    </row>
    <row r="15" spans="1:12" ht="18.75" x14ac:dyDescent="0.3">
      <c r="B15" s="80" t="s">
        <v>99</v>
      </c>
      <c r="C15" s="80"/>
      <c r="D15" s="53"/>
      <c r="H15" s="53" t="s">
        <v>98</v>
      </c>
    </row>
  </sheetData>
  <mergeCells count="13">
    <mergeCell ref="A1:J1"/>
    <mergeCell ref="A3:A4"/>
    <mergeCell ref="B3:C4"/>
    <mergeCell ref="D3:G3"/>
    <mergeCell ref="H3:H4"/>
    <mergeCell ref="I3:I4"/>
    <mergeCell ref="J3:J4"/>
    <mergeCell ref="B12:C12"/>
    <mergeCell ref="B14:C14"/>
    <mergeCell ref="B15:C15"/>
    <mergeCell ref="B5:C5"/>
    <mergeCell ref="B7:B11"/>
    <mergeCell ref="B6:C6"/>
  </mergeCells>
  <pageMargins left="0.70866141732283472" right="0.70866141732283472" top="0.74803149606299213" bottom="0.74803149606299213" header="0.31496062992125984" footer="0.31496062992125984"/>
  <pageSetup paperSize="9" scale="55" fitToHeight="100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Normal="100" zoomScaleSheetLayoutView="100" workbookViewId="0">
      <pane xSplit="2" ySplit="5" topLeftCell="C6" activePane="bottomRight" state="frozen"/>
      <selection activeCell="H21" sqref="H21"/>
      <selection pane="topRight" activeCell="H21" sqref="H21"/>
      <selection pane="bottomLeft" activeCell="H21" sqref="H21"/>
      <selection pane="bottomRight" activeCell="B15" sqref="B15"/>
    </sheetView>
  </sheetViews>
  <sheetFormatPr defaultColWidth="57.5703125" defaultRowHeight="15" x14ac:dyDescent="0.25"/>
  <cols>
    <col min="1" max="1" width="9" style="1" customWidth="1"/>
    <col min="2" max="2" width="83.5703125" style="1" customWidth="1"/>
    <col min="3" max="3" width="29.140625" style="1" customWidth="1"/>
    <col min="4" max="5" width="19.42578125" style="1" customWidth="1"/>
    <col min="6" max="6" width="21.85546875" style="1" customWidth="1"/>
    <col min="7" max="7" width="23.7109375" style="1" customWidth="1"/>
    <col min="8" max="8" width="0" style="1" hidden="1" customWidth="1"/>
    <col min="9" max="16384" width="57.5703125" style="1"/>
  </cols>
  <sheetData>
    <row r="1" spans="1:10" ht="43.5" customHeight="1" x14ac:dyDescent="0.25">
      <c r="A1" s="79" t="s">
        <v>116</v>
      </c>
      <c r="B1" s="79"/>
      <c r="C1" s="79"/>
      <c r="D1" s="79"/>
      <c r="E1" s="79"/>
      <c r="F1" s="79"/>
      <c r="G1" s="79"/>
    </row>
    <row r="2" spans="1:10" ht="20.25" x14ac:dyDescent="0.25">
      <c r="A2" s="79" t="s">
        <v>41</v>
      </c>
      <c r="B2" s="79"/>
      <c r="C2" s="79"/>
      <c r="D2" s="79"/>
      <c r="E2" s="79"/>
      <c r="F2" s="79"/>
      <c r="G2" s="79"/>
    </row>
    <row r="3" spans="1:10" ht="21" thickBot="1" x14ac:dyDescent="0.3">
      <c r="A3" s="79"/>
      <c r="B3" s="79"/>
      <c r="C3" s="79"/>
      <c r="D3" s="79"/>
      <c r="E3" s="79"/>
      <c r="F3" s="79"/>
      <c r="G3" s="79"/>
    </row>
    <row r="4" spans="1:10" ht="48.75" customHeight="1" x14ac:dyDescent="0.25">
      <c r="A4" s="83" t="s">
        <v>0</v>
      </c>
      <c r="B4" s="85" t="s">
        <v>11</v>
      </c>
      <c r="C4" s="85" t="s">
        <v>40</v>
      </c>
      <c r="D4" s="85" t="s">
        <v>12</v>
      </c>
      <c r="E4" s="85"/>
      <c r="F4" s="100"/>
      <c r="G4" s="101"/>
    </row>
    <row r="5" spans="1:10" ht="55.5" customHeight="1" thickBot="1" x14ac:dyDescent="0.3">
      <c r="A5" s="102"/>
      <c r="B5" s="97"/>
      <c r="C5" s="97"/>
      <c r="D5" s="24" t="s">
        <v>13</v>
      </c>
      <c r="E5" s="24" t="s">
        <v>14</v>
      </c>
      <c r="F5" s="29" t="s">
        <v>48</v>
      </c>
      <c r="G5" s="77" t="s">
        <v>15</v>
      </c>
    </row>
    <row r="6" spans="1:10" ht="37.5" x14ac:dyDescent="0.25">
      <c r="A6" s="5">
        <v>1</v>
      </c>
      <c r="B6" s="7" t="s">
        <v>47</v>
      </c>
      <c r="C6" s="4">
        <v>7</v>
      </c>
      <c r="D6" s="6" t="s">
        <v>50</v>
      </c>
      <c r="E6" s="6">
        <v>7</v>
      </c>
      <c r="F6" s="30">
        <f>2390+6600</f>
        <v>8990</v>
      </c>
      <c r="G6" s="37">
        <v>8570.0485719999997</v>
      </c>
      <c r="H6" s="28">
        <v>513</v>
      </c>
      <c r="I6" s="71"/>
      <c r="J6" s="72"/>
    </row>
    <row r="7" spans="1:10" ht="37.5" x14ac:dyDescent="0.25">
      <c r="A7" s="5">
        <v>2</v>
      </c>
      <c r="B7" s="7" t="s">
        <v>53</v>
      </c>
      <c r="C7" s="4">
        <v>1</v>
      </c>
      <c r="D7" s="6" t="s">
        <v>50</v>
      </c>
      <c r="E7" s="6">
        <v>1</v>
      </c>
      <c r="F7" s="30">
        <v>1150</v>
      </c>
      <c r="G7" s="37">
        <v>823.51381800000001</v>
      </c>
      <c r="H7" s="28">
        <v>513</v>
      </c>
      <c r="I7" s="71"/>
    </row>
    <row r="8" spans="1:10" ht="37.5" x14ac:dyDescent="0.25">
      <c r="A8" s="5">
        <v>3</v>
      </c>
      <c r="B8" s="7" t="s">
        <v>45</v>
      </c>
      <c r="C8" s="4">
        <v>6</v>
      </c>
      <c r="D8" s="6" t="s">
        <v>50</v>
      </c>
      <c r="E8" s="6">
        <v>6</v>
      </c>
      <c r="F8" s="30">
        <v>6200</v>
      </c>
      <c r="G8" s="37">
        <v>6200</v>
      </c>
      <c r="H8" s="28">
        <v>513</v>
      </c>
    </row>
    <row r="9" spans="1:10" ht="37.5" x14ac:dyDescent="0.25">
      <c r="A9" s="5">
        <v>4</v>
      </c>
      <c r="B9" s="7" t="s">
        <v>52</v>
      </c>
      <c r="C9" s="4">
        <v>1</v>
      </c>
      <c r="D9" s="6" t="s">
        <v>50</v>
      </c>
      <c r="E9" s="6">
        <v>1</v>
      </c>
      <c r="F9" s="30">
        <v>1150</v>
      </c>
      <c r="G9" s="37">
        <v>1150</v>
      </c>
      <c r="H9" s="28"/>
    </row>
    <row r="10" spans="1:10" ht="37.5" x14ac:dyDescent="0.25">
      <c r="A10" s="5">
        <v>5</v>
      </c>
      <c r="B10" s="7" t="s">
        <v>44</v>
      </c>
      <c r="C10" s="4">
        <v>4</v>
      </c>
      <c r="D10" s="6" t="s">
        <v>50</v>
      </c>
      <c r="E10" s="6">
        <v>4</v>
      </c>
      <c r="F10" s="30">
        <v>3636</v>
      </c>
      <c r="G10" s="37">
        <v>3535.094486</v>
      </c>
      <c r="H10" s="28"/>
      <c r="I10" s="69"/>
    </row>
    <row r="11" spans="1:10" ht="38.25" thickBot="1" x14ac:dyDescent="0.3">
      <c r="A11" s="5">
        <v>6</v>
      </c>
      <c r="B11" s="7" t="s">
        <v>46</v>
      </c>
      <c r="C11" s="4">
        <v>2</v>
      </c>
      <c r="D11" s="6" t="s">
        <v>50</v>
      </c>
      <c r="E11" s="6">
        <v>2</v>
      </c>
      <c r="F11" s="30">
        <v>1650</v>
      </c>
      <c r="G11" s="37">
        <v>1650</v>
      </c>
      <c r="H11" s="28">
        <v>513</v>
      </c>
      <c r="I11" s="71"/>
    </row>
    <row r="12" spans="1:10" ht="21" thickBot="1" x14ac:dyDescent="0.3">
      <c r="A12" s="25" t="s">
        <v>43</v>
      </c>
      <c r="B12" s="26" t="s">
        <v>51</v>
      </c>
      <c r="C12" s="27">
        <f>SUBTOTAL(9,C6:C11)</f>
        <v>21</v>
      </c>
      <c r="D12" s="27" t="s">
        <v>43</v>
      </c>
      <c r="E12" s="27" t="s">
        <v>43</v>
      </c>
      <c r="F12" s="31">
        <f>SUBTOTAL(9,F6:F11)</f>
        <v>22776</v>
      </c>
      <c r="G12" s="78">
        <f>SUBTOTAL(9,G6:G11)</f>
        <v>21928.656876000001</v>
      </c>
      <c r="H12" s="28"/>
      <c r="I12" s="72"/>
    </row>
    <row r="14" spans="1:10" ht="18.75" customHeight="1" x14ac:dyDescent="0.3">
      <c r="A14" s="103" t="s">
        <v>99</v>
      </c>
      <c r="B14" s="103"/>
      <c r="C14" s="53"/>
      <c r="D14" s="2"/>
      <c r="E14" s="53" t="s">
        <v>98</v>
      </c>
      <c r="F14" s="2"/>
      <c r="G14" s="53"/>
      <c r="I14" s="72"/>
    </row>
  </sheetData>
  <mergeCells count="8">
    <mergeCell ref="A14:B14"/>
    <mergeCell ref="A1:G1"/>
    <mergeCell ref="A2:G2"/>
    <mergeCell ref="A3:G3"/>
    <mergeCell ref="D4:G4"/>
    <mergeCell ref="A4:A5"/>
    <mergeCell ref="B4:B5"/>
    <mergeCell ref="C4:C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5" zoomScaleNormal="85" zoomScaleSheetLayoutView="85" workbookViewId="0">
      <pane xSplit="3" ySplit="4" topLeftCell="D5" activePane="bottomRight" state="frozen"/>
      <selection activeCell="G32" sqref="G32"/>
      <selection pane="topRight" activeCell="G32" sqref="G32"/>
      <selection pane="bottomLeft" activeCell="G32" sqref="G32"/>
      <selection pane="bottomRight" activeCell="G9" sqref="G9"/>
    </sheetView>
  </sheetViews>
  <sheetFormatPr defaultRowHeight="15" outlineLevelRow="1" x14ac:dyDescent="0.25"/>
  <cols>
    <col min="1" max="1" width="9.140625" style="2"/>
    <col min="2" max="2" width="21.28515625" style="2" customWidth="1"/>
    <col min="3" max="3" width="14.7109375" style="2" customWidth="1"/>
    <col min="4" max="4" width="11.85546875" style="2" customWidth="1"/>
    <col min="5" max="6" width="11.5703125" style="2" customWidth="1"/>
    <col min="7" max="7" width="55.28515625" style="17" customWidth="1"/>
    <col min="8" max="8" width="38.5703125" style="2" customWidth="1"/>
    <col min="9" max="9" width="20.85546875" style="18" customWidth="1"/>
    <col min="10" max="10" width="19.7109375" style="18" customWidth="1"/>
    <col min="11" max="11" width="16.42578125" style="18" customWidth="1"/>
    <col min="12" max="12" width="20.42578125" style="18" customWidth="1"/>
    <col min="13" max="13" width="16.42578125" style="18" customWidth="1"/>
    <col min="14" max="15" width="0" style="2" hidden="1" customWidth="1"/>
    <col min="16" max="16" width="41.140625" style="2" customWidth="1"/>
    <col min="17" max="16384" width="9.140625" style="2"/>
  </cols>
  <sheetData>
    <row r="1" spans="1:16" ht="117.75" customHeight="1" x14ac:dyDescent="0.25">
      <c r="A1" s="104" t="s">
        <v>115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6" ht="21" thickBo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6" ht="39" customHeight="1" x14ac:dyDescent="0.25">
      <c r="A3" s="105" t="s">
        <v>0</v>
      </c>
      <c r="B3" s="107" t="s">
        <v>29</v>
      </c>
      <c r="C3" s="107" t="s">
        <v>49</v>
      </c>
      <c r="D3" s="107" t="s">
        <v>30</v>
      </c>
      <c r="E3" s="107"/>
      <c r="F3" s="107"/>
      <c r="G3" s="107" t="s">
        <v>31</v>
      </c>
      <c r="H3" s="107" t="s">
        <v>42</v>
      </c>
      <c r="I3" s="107"/>
      <c r="J3" s="107"/>
      <c r="K3" s="107"/>
      <c r="L3" s="107"/>
      <c r="M3" s="109"/>
    </row>
    <row r="4" spans="1:16" ht="107.25" customHeight="1" thickBot="1" x14ac:dyDescent="0.3">
      <c r="A4" s="106"/>
      <c r="B4" s="108"/>
      <c r="C4" s="108"/>
      <c r="D4" s="10" t="s">
        <v>32</v>
      </c>
      <c r="E4" s="10" t="s">
        <v>33</v>
      </c>
      <c r="F4" s="10" t="s">
        <v>34</v>
      </c>
      <c r="G4" s="108"/>
      <c r="H4" s="10" t="s">
        <v>35</v>
      </c>
      <c r="I4" s="10" t="s">
        <v>36</v>
      </c>
      <c r="J4" s="51" t="s">
        <v>97</v>
      </c>
      <c r="K4" s="10" t="s">
        <v>37</v>
      </c>
      <c r="L4" s="10" t="s">
        <v>38</v>
      </c>
      <c r="M4" s="11" t="s">
        <v>39</v>
      </c>
    </row>
    <row r="5" spans="1:16" ht="30" outlineLevel="1" x14ac:dyDescent="0.25">
      <c r="A5" s="13">
        <f>1</f>
        <v>1</v>
      </c>
      <c r="B5" s="38" t="s">
        <v>72</v>
      </c>
      <c r="C5" s="32">
        <f t="shared" ref="C5:C15" si="0">+SUM(D5:F5)</f>
        <v>7152</v>
      </c>
      <c r="D5" s="33">
        <v>0</v>
      </c>
      <c r="E5" s="33">
        <v>0</v>
      </c>
      <c r="F5" s="32">
        <v>7152</v>
      </c>
      <c r="G5" s="14" t="s">
        <v>47</v>
      </c>
      <c r="H5" s="14" t="s">
        <v>55</v>
      </c>
      <c r="I5" s="14">
        <v>1195</v>
      </c>
      <c r="J5" s="14">
        <v>1195</v>
      </c>
      <c r="K5" s="74">
        <v>829.79704700000002</v>
      </c>
      <c r="L5" s="15">
        <v>710.15541599999995</v>
      </c>
      <c r="M5" s="12">
        <f t="shared" ref="M5:M15" si="1">+K5-L5</f>
        <v>119.64163100000007</v>
      </c>
      <c r="N5" s="2">
        <v>1</v>
      </c>
      <c r="O5" s="2">
        <v>513</v>
      </c>
      <c r="P5" s="75"/>
    </row>
    <row r="6" spans="1:16" ht="30" outlineLevel="1" x14ac:dyDescent="0.25">
      <c r="A6" s="13">
        <f t="shared" ref="A6:A27" si="2">1+A5</f>
        <v>2</v>
      </c>
      <c r="B6" s="38" t="s">
        <v>73</v>
      </c>
      <c r="C6" s="32">
        <f t="shared" si="0"/>
        <v>5420</v>
      </c>
      <c r="D6" s="33">
        <v>0</v>
      </c>
      <c r="E6" s="33">
        <v>0</v>
      </c>
      <c r="F6" s="32">
        <v>5420</v>
      </c>
      <c r="G6" s="14" t="s">
        <v>47</v>
      </c>
      <c r="H6" s="14" t="s">
        <v>56</v>
      </c>
      <c r="I6" s="14">
        <v>1195</v>
      </c>
      <c r="J6" s="15">
        <v>1014.623849</v>
      </c>
      <c r="K6" s="15">
        <v>1014.623849</v>
      </c>
      <c r="L6" s="15">
        <v>1014.623849</v>
      </c>
      <c r="M6" s="12">
        <f t="shared" si="1"/>
        <v>0</v>
      </c>
      <c r="N6" s="2">
        <v>1</v>
      </c>
      <c r="O6" s="2">
        <v>513</v>
      </c>
      <c r="P6" s="76"/>
    </row>
    <row r="7" spans="1:16" ht="30" outlineLevel="1" x14ac:dyDescent="0.25">
      <c r="A7" s="13">
        <f t="shared" si="2"/>
        <v>3</v>
      </c>
      <c r="B7" s="38" t="s">
        <v>112</v>
      </c>
      <c r="C7" s="68">
        <v>8942</v>
      </c>
      <c r="D7" s="68">
        <v>0</v>
      </c>
      <c r="E7" s="33">
        <v>0</v>
      </c>
      <c r="F7" s="68">
        <v>8942</v>
      </c>
      <c r="G7" s="14" t="s">
        <v>47</v>
      </c>
      <c r="H7" s="14" t="s">
        <v>105</v>
      </c>
      <c r="I7" s="14">
        <v>1320</v>
      </c>
      <c r="J7" s="15">
        <v>1166.4174399999999</v>
      </c>
      <c r="K7" s="15">
        <v>1166.4174399999999</v>
      </c>
      <c r="L7" s="15">
        <v>1166.4174399999999</v>
      </c>
      <c r="M7" s="12">
        <f t="shared" si="1"/>
        <v>0</v>
      </c>
    </row>
    <row r="8" spans="1:16" ht="30" outlineLevel="1" x14ac:dyDescent="0.25">
      <c r="A8" s="13">
        <f t="shared" si="2"/>
        <v>4</v>
      </c>
      <c r="B8" s="38" t="s">
        <v>113</v>
      </c>
      <c r="C8" s="68">
        <v>7188</v>
      </c>
      <c r="D8" s="68">
        <v>0</v>
      </c>
      <c r="E8" s="33">
        <v>0</v>
      </c>
      <c r="F8" s="68">
        <v>7188</v>
      </c>
      <c r="G8" s="14" t="s">
        <v>47</v>
      </c>
      <c r="H8" s="14" t="s">
        <v>106</v>
      </c>
      <c r="I8" s="14">
        <v>1320</v>
      </c>
      <c r="J8" s="15">
        <v>1132.6378743</v>
      </c>
      <c r="K8" s="15">
        <v>1132.6378743</v>
      </c>
      <c r="L8" s="15">
        <v>1132.6378743</v>
      </c>
      <c r="M8" s="12">
        <f t="shared" si="1"/>
        <v>0</v>
      </c>
    </row>
    <row r="9" spans="1:16" ht="30" outlineLevel="1" x14ac:dyDescent="0.25">
      <c r="A9" s="13">
        <f t="shared" si="2"/>
        <v>5</v>
      </c>
      <c r="B9" s="38" t="s">
        <v>110</v>
      </c>
      <c r="C9" s="68">
        <v>6808</v>
      </c>
      <c r="D9" s="68">
        <v>0</v>
      </c>
      <c r="E9" s="33">
        <v>0</v>
      </c>
      <c r="F9" s="68">
        <v>6808</v>
      </c>
      <c r="G9" s="14" t="s">
        <v>47</v>
      </c>
      <c r="H9" s="14" t="s">
        <v>107</v>
      </c>
      <c r="I9" s="14">
        <v>1320</v>
      </c>
      <c r="J9" s="15">
        <v>1170.2118499999999</v>
      </c>
      <c r="K9" s="15">
        <v>1170.2118499999999</v>
      </c>
      <c r="L9" s="15">
        <v>1170.2118499999999</v>
      </c>
      <c r="M9" s="12">
        <f t="shared" si="1"/>
        <v>0</v>
      </c>
    </row>
    <row r="10" spans="1:16" ht="30" outlineLevel="1" x14ac:dyDescent="0.25">
      <c r="A10" s="13">
        <f t="shared" si="2"/>
        <v>6</v>
      </c>
      <c r="B10" s="38" t="s">
        <v>111</v>
      </c>
      <c r="C10" s="68">
        <v>6766</v>
      </c>
      <c r="D10" s="68">
        <v>0</v>
      </c>
      <c r="E10" s="33">
        <v>0</v>
      </c>
      <c r="F10" s="68">
        <v>6766</v>
      </c>
      <c r="G10" s="14" t="s">
        <v>47</v>
      </c>
      <c r="H10" s="14" t="s">
        <v>108</v>
      </c>
      <c r="I10" s="14">
        <v>1320</v>
      </c>
      <c r="J10" s="15">
        <v>1171.1319559999999</v>
      </c>
      <c r="K10" s="15">
        <v>1171.1319559999999</v>
      </c>
      <c r="L10" s="15">
        <v>1171.1319559999999</v>
      </c>
      <c r="M10" s="12">
        <f t="shared" si="1"/>
        <v>0</v>
      </c>
    </row>
    <row r="11" spans="1:16" ht="30" outlineLevel="1" x14ac:dyDescent="0.25">
      <c r="A11" s="13">
        <f t="shared" si="2"/>
        <v>7</v>
      </c>
      <c r="B11" s="38" t="s">
        <v>114</v>
      </c>
      <c r="C11" s="68">
        <v>6623</v>
      </c>
      <c r="D11" s="68">
        <v>0</v>
      </c>
      <c r="E11" s="33">
        <v>0</v>
      </c>
      <c r="F11" s="68">
        <v>6623</v>
      </c>
      <c r="G11" s="14" t="s">
        <v>47</v>
      </c>
      <c r="H11" s="14" t="s">
        <v>109</v>
      </c>
      <c r="I11" s="14">
        <v>1320</v>
      </c>
      <c r="J11" s="15">
        <v>1171.93714845</v>
      </c>
      <c r="K11" s="15">
        <v>1171.93714845</v>
      </c>
      <c r="L11" s="15">
        <v>1171.93714845</v>
      </c>
      <c r="M11" s="12">
        <f t="shared" si="1"/>
        <v>0</v>
      </c>
    </row>
    <row r="12" spans="1:16" ht="51" customHeight="1" outlineLevel="1" x14ac:dyDescent="0.25">
      <c r="A12" s="13">
        <f t="shared" si="2"/>
        <v>8</v>
      </c>
      <c r="B12" s="38" t="s">
        <v>74</v>
      </c>
      <c r="C12" s="32">
        <f t="shared" si="0"/>
        <v>4735</v>
      </c>
      <c r="D12" s="33">
        <v>0</v>
      </c>
      <c r="E12" s="33">
        <v>0</v>
      </c>
      <c r="F12" s="32">
        <v>4735</v>
      </c>
      <c r="G12" s="14" t="s">
        <v>45</v>
      </c>
      <c r="H12" s="14" t="s">
        <v>57</v>
      </c>
      <c r="I12" s="14">
        <v>1200</v>
      </c>
      <c r="J12" s="73">
        <v>1106.9694179999999</v>
      </c>
      <c r="K12" s="73">
        <v>1106.9694179999999</v>
      </c>
      <c r="L12" s="73">
        <v>1106.9694179999999</v>
      </c>
      <c r="M12" s="12">
        <f t="shared" si="1"/>
        <v>0</v>
      </c>
      <c r="N12" s="2">
        <v>1</v>
      </c>
      <c r="O12" s="2">
        <v>513</v>
      </c>
    </row>
    <row r="13" spans="1:16" ht="60" customHeight="1" outlineLevel="1" x14ac:dyDescent="0.25">
      <c r="A13" s="13">
        <f t="shared" si="2"/>
        <v>9</v>
      </c>
      <c r="B13" s="38" t="s">
        <v>75</v>
      </c>
      <c r="C13" s="32">
        <f>+SUM(D13:F13)</f>
        <v>4437</v>
      </c>
      <c r="D13" s="33">
        <v>0</v>
      </c>
      <c r="E13" s="33">
        <v>0</v>
      </c>
      <c r="F13" s="32">
        <v>4437</v>
      </c>
      <c r="G13" s="14" t="s">
        <v>45</v>
      </c>
      <c r="H13" s="14" t="s">
        <v>58</v>
      </c>
      <c r="I13" s="14">
        <v>1190</v>
      </c>
      <c r="J13" s="52">
        <v>1158</v>
      </c>
      <c r="K13" s="52">
        <v>1158</v>
      </c>
      <c r="L13" s="52">
        <v>1158</v>
      </c>
      <c r="M13" s="12">
        <f t="shared" si="1"/>
        <v>0</v>
      </c>
      <c r="N13" s="2">
        <v>1</v>
      </c>
      <c r="O13" s="2">
        <v>513</v>
      </c>
    </row>
    <row r="14" spans="1:16" ht="60" customHeight="1" outlineLevel="1" x14ac:dyDescent="0.25">
      <c r="A14" s="13">
        <f t="shared" si="2"/>
        <v>10</v>
      </c>
      <c r="B14" s="38" t="s">
        <v>76</v>
      </c>
      <c r="C14" s="32">
        <f t="shared" si="0"/>
        <v>3258</v>
      </c>
      <c r="D14" s="33">
        <v>0</v>
      </c>
      <c r="E14" s="33">
        <v>0</v>
      </c>
      <c r="F14" s="32">
        <v>3258</v>
      </c>
      <c r="G14" s="14" t="s">
        <v>45</v>
      </c>
      <c r="H14" s="14" t="s">
        <v>59</v>
      </c>
      <c r="I14" s="14">
        <v>1200</v>
      </c>
      <c r="J14" s="73">
        <v>1106.866158</v>
      </c>
      <c r="K14" s="73">
        <v>1106.866158</v>
      </c>
      <c r="L14" s="73">
        <v>1106.866158</v>
      </c>
      <c r="M14" s="12">
        <f t="shared" si="1"/>
        <v>0</v>
      </c>
      <c r="N14" s="2">
        <v>1</v>
      </c>
      <c r="O14" s="2">
        <v>513</v>
      </c>
    </row>
    <row r="15" spans="1:16" ht="30" outlineLevel="1" x14ac:dyDescent="0.25">
      <c r="A15" s="13">
        <f t="shared" si="2"/>
        <v>11</v>
      </c>
      <c r="B15" s="38" t="s">
        <v>77</v>
      </c>
      <c r="C15" s="32">
        <f t="shared" si="0"/>
        <v>2240</v>
      </c>
      <c r="D15" s="33">
        <v>0</v>
      </c>
      <c r="E15" s="33">
        <v>0</v>
      </c>
      <c r="F15" s="32">
        <v>2240</v>
      </c>
      <c r="G15" s="14" t="s">
        <v>45</v>
      </c>
      <c r="H15" s="14" t="s">
        <v>60</v>
      </c>
      <c r="I15" s="14">
        <v>1160</v>
      </c>
      <c r="J15" s="52">
        <v>1157.3</v>
      </c>
      <c r="K15" s="52">
        <v>1157.3</v>
      </c>
      <c r="L15" s="52">
        <v>1157.3</v>
      </c>
      <c r="M15" s="12">
        <f t="shared" si="1"/>
        <v>0</v>
      </c>
      <c r="N15" s="2">
        <v>1</v>
      </c>
      <c r="O15" s="2">
        <v>513</v>
      </c>
    </row>
    <row r="16" spans="1:16" ht="54.75" customHeight="1" outlineLevel="1" x14ac:dyDescent="0.25">
      <c r="A16" s="13">
        <f t="shared" si="2"/>
        <v>12</v>
      </c>
      <c r="B16" s="38" t="s">
        <v>78</v>
      </c>
      <c r="C16" s="32">
        <f t="shared" ref="C16:C27" si="3">+SUM(D16:F16)</f>
        <v>2021</v>
      </c>
      <c r="D16" s="33">
        <v>0</v>
      </c>
      <c r="E16" s="33">
        <v>0</v>
      </c>
      <c r="F16" s="32">
        <v>2021</v>
      </c>
      <c r="G16" s="14" t="s">
        <v>45</v>
      </c>
      <c r="H16" s="14" t="s">
        <v>61</v>
      </c>
      <c r="I16" s="14">
        <v>900</v>
      </c>
      <c r="J16" s="73">
        <v>791.78562999999997</v>
      </c>
      <c r="K16" s="73">
        <v>791.78562999999997</v>
      </c>
      <c r="L16" s="73">
        <v>791.78562999999997</v>
      </c>
      <c r="M16" s="12">
        <f t="shared" ref="M16:M27" si="4">+K16-L16</f>
        <v>0</v>
      </c>
      <c r="N16" s="2">
        <v>1</v>
      </c>
      <c r="O16" s="2">
        <v>513</v>
      </c>
    </row>
    <row r="17" spans="1:15" ht="53.25" customHeight="1" outlineLevel="1" x14ac:dyDescent="0.25">
      <c r="A17" s="13">
        <f t="shared" si="2"/>
        <v>13</v>
      </c>
      <c r="B17" s="38" t="s">
        <v>79</v>
      </c>
      <c r="C17" s="32">
        <f t="shared" ref="C17" si="5">+SUM(D17:F17)</f>
        <v>1800</v>
      </c>
      <c r="D17" s="33">
        <v>0</v>
      </c>
      <c r="E17" s="33">
        <v>0</v>
      </c>
      <c r="F17" s="32">
        <v>1800</v>
      </c>
      <c r="G17" s="14" t="s">
        <v>45</v>
      </c>
      <c r="H17" s="14" t="s">
        <v>62</v>
      </c>
      <c r="I17" s="14">
        <v>550</v>
      </c>
      <c r="J17" s="73">
        <v>508.89423599999998</v>
      </c>
      <c r="K17" s="73">
        <v>508.89423599999998</v>
      </c>
      <c r="L17" s="73">
        <v>508.89423599999998</v>
      </c>
      <c r="M17" s="12">
        <f t="shared" si="4"/>
        <v>0</v>
      </c>
    </row>
    <row r="18" spans="1:15" ht="35.25" customHeight="1" outlineLevel="1" x14ac:dyDescent="0.25">
      <c r="A18" s="114">
        <f t="shared" si="2"/>
        <v>14</v>
      </c>
      <c r="B18" s="116" t="s">
        <v>80</v>
      </c>
      <c r="C18" s="110">
        <v>4958</v>
      </c>
      <c r="D18" s="118">
        <v>0</v>
      </c>
      <c r="E18" s="118">
        <v>0</v>
      </c>
      <c r="F18" s="110">
        <v>4958</v>
      </c>
      <c r="G18" s="112" t="s">
        <v>44</v>
      </c>
      <c r="H18" s="14" t="s">
        <v>63</v>
      </c>
      <c r="I18" s="14">
        <v>300</v>
      </c>
      <c r="J18" s="14">
        <v>298</v>
      </c>
      <c r="K18" s="14">
        <v>298</v>
      </c>
      <c r="L18" s="14">
        <v>298</v>
      </c>
      <c r="M18" s="12">
        <f t="shared" si="4"/>
        <v>0</v>
      </c>
    </row>
    <row r="19" spans="1:15" ht="33" customHeight="1" outlineLevel="1" x14ac:dyDescent="0.25">
      <c r="A19" s="115"/>
      <c r="B19" s="117"/>
      <c r="C19" s="111"/>
      <c r="D19" s="119"/>
      <c r="E19" s="119"/>
      <c r="F19" s="111"/>
      <c r="G19" s="113"/>
      <c r="H19" s="14" t="s">
        <v>54</v>
      </c>
      <c r="I19" s="14">
        <v>880</v>
      </c>
      <c r="J19" s="74">
        <v>838.89</v>
      </c>
      <c r="K19" s="74">
        <v>838.89</v>
      </c>
      <c r="L19" s="74">
        <v>796.94550000000004</v>
      </c>
      <c r="M19" s="12">
        <f t="shared" si="4"/>
        <v>41.944499999999948</v>
      </c>
      <c r="N19" s="2">
        <v>1</v>
      </c>
      <c r="O19" s="2">
        <v>513</v>
      </c>
    </row>
    <row r="20" spans="1:15" ht="30" outlineLevel="1" x14ac:dyDescent="0.25">
      <c r="A20" s="13">
        <v>15</v>
      </c>
      <c r="B20" s="38" t="s">
        <v>81</v>
      </c>
      <c r="C20" s="32">
        <f t="shared" si="3"/>
        <v>3575</v>
      </c>
      <c r="D20" s="33">
        <v>0</v>
      </c>
      <c r="E20" s="33">
        <v>0</v>
      </c>
      <c r="F20" s="32">
        <v>3575</v>
      </c>
      <c r="G20" s="14" t="s">
        <v>44</v>
      </c>
      <c r="H20" s="14" t="s">
        <v>64</v>
      </c>
      <c r="I20" s="14">
        <v>820</v>
      </c>
      <c r="J20" s="74">
        <v>743.57778800000006</v>
      </c>
      <c r="K20" s="74">
        <v>743.57778800000006</v>
      </c>
      <c r="L20" s="74">
        <v>743.57778800000006</v>
      </c>
      <c r="M20" s="12">
        <f t="shared" si="4"/>
        <v>0</v>
      </c>
      <c r="N20" s="2">
        <v>1</v>
      </c>
      <c r="O20" s="2">
        <v>513</v>
      </c>
    </row>
    <row r="21" spans="1:15" ht="31.5" customHeight="1" outlineLevel="1" x14ac:dyDescent="0.25">
      <c r="A21" s="114">
        <v>16</v>
      </c>
      <c r="B21" s="116" t="s">
        <v>82</v>
      </c>
      <c r="C21" s="110">
        <v>2552</v>
      </c>
      <c r="D21" s="118">
        <v>0</v>
      </c>
      <c r="E21" s="118">
        <v>0</v>
      </c>
      <c r="F21" s="110">
        <v>2552</v>
      </c>
      <c r="G21" s="112" t="s">
        <v>44</v>
      </c>
      <c r="H21" s="14" t="s">
        <v>65</v>
      </c>
      <c r="I21" s="14">
        <v>300</v>
      </c>
      <c r="J21" s="14">
        <v>260</v>
      </c>
      <c r="K21" s="14">
        <v>260</v>
      </c>
      <c r="L21" s="14">
        <v>260</v>
      </c>
      <c r="M21" s="12">
        <f t="shared" si="4"/>
        <v>0</v>
      </c>
    </row>
    <row r="22" spans="1:15" ht="30" customHeight="1" outlineLevel="1" x14ac:dyDescent="0.25">
      <c r="A22" s="115"/>
      <c r="B22" s="117"/>
      <c r="C22" s="111"/>
      <c r="D22" s="119"/>
      <c r="E22" s="119"/>
      <c r="F22" s="111"/>
      <c r="G22" s="113"/>
      <c r="H22" s="14" t="s">
        <v>66</v>
      </c>
      <c r="I22" s="14">
        <v>836</v>
      </c>
      <c r="J22" s="74">
        <v>796.35</v>
      </c>
      <c r="K22" s="74">
        <v>796.35</v>
      </c>
      <c r="L22" s="15">
        <v>739.54769099999999</v>
      </c>
      <c r="M22" s="12">
        <f t="shared" si="4"/>
        <v>56.802309000000037</v>
      </c>
      <c r="N22" s="2">
        <v>1</v>
      </c>
      <c r="O22" s="2">
        <v>513</v>
      </c>
    </row>
    <row r="23" spans="1:15" ht="30" outlineLevel="1" x14ac:dyDescent="0.25">
      <c r="A23" s="13">
        <v>17</v>
      </c>
      <c r="B23" s="38" t="s">
        <v>83</v>
      </c>
      <c r="C23" s="32">
        <f t="shared" si="3"/>
        <v>2045</v>
      </c>
      <c r="D23" s="33">
        <v>0</v>
      </c>
      <c r="E23" s="33">
        <v>0</v>
      </c>
      <c r="F23" s="32">
        <v>2045</v>
      </c>
      <c r="G23" s="14" t="s">
        <v>44</v>
      </c>
      <c r="H23" s="14" t="s">
        <v>67</v>
      </c>
      <c r="I23" s="14">
        <v>500</v>
      </c>
      <c r="J23" s="74">
        <v>494.23544874999999</v>
      </c>
      <c r="K23" s="74">
        <v>494.23544874999999</v>
      </c>
      <c r="L23" s="74">
        <v>494.23544874999999</v>
      </c>
      <c r="M23" s="12">
        <f t="shared" si="4"/>
        <v>0</v>
      </c>
      <c r="N23" s="2">
        <v>1</v>
      </c>
      <c r="O23" s="2">
        <v>513</v>
      </c>
    </row>
    <row r="24" spans="1:15" ht="30" outlineLevel="1" x14ac:dyDescent="0.25">
      <c r="A24" s="13">
        <f t="shared" si="2"/>
        <v>18</v>
      </c>
      <c r="B24" s="38" t="s">
        <v>84</v>
      </c>
      <c r="C24" s="32">
        <f t="shared" si="3"/>
        <v>5004</v>
      </c>
      <c r="D24" s="33">
        <v>0</v>
      </c>
      <c r="E24" s="33">
        <v>0</v>
      </c>
      <c r="F24" s="32">
        <v>5004</v>
      </c>
      <c r="G24" s="14" t="s">
        <v>53</v>
      </c>
      <c r="H24" s="14" t="s">
        <v>68</v>
      </c>
      <c r="I24" s="14">
        <v>1150</v>
      </c>
      <c r="J24" s="74">
        <v>1082.4574930000001</v>
      </c>
      <c r="K24" s="74">
        <v>1082.4574930000001</v>
      </c>
      <c r="L24" s="15">
        <v>755.97131100000001</v>
      </c>
      <c r="M24" s="12">
        <f t="shared" si="4"/>
        <v>326.4861820000001</v>
      </c>
      <c r="N24" s="2">
        <v>1</v>
      </c>
      <c r="O24" s="2">
        <v>513</v>
      </c>
    </row>
    <row r="25" spans="1:15" ht="30" outlineLevel="1" x14ac:dyDescent="0.25">
      <c r="A25" s="13">
        <f t="shared" si="2"/>
        <v>19</v>
      </c>
      <c r="B25" s="38" t="s">
        <v>85</v>
      </c>
      <c r="C25" s="32">
        <f t="shared" si="3"/>
        <v>5506</v>
      </c>
      <c r="D25" s="33">
        <v>0</v>
      </c>
      <c r="E25" s="33">
        <v>0</v>
      </c>
      <c r="F25" s="32">
        <v>5506</v>
      </c>
      <c r="G25" s="14" t="s">
        <v>52</v>
      </c>
      <c r="H25" s="14" t="s">
        <v>69</v>
      </c>
      <c r="I25" s="14">
        <v>1150</v>
      </c>
      <c r="J25" s="74">
        <v>1091.611928</v>
      </c>
      <c r="K25" s="74">
        <v>1091.611928</v>
      </c>
      <c r="L25" s="74">
        <v>1091.611928</v>
      </c>
      <c r="M25" s="12">
        <f t="shared" si="4"/>
        <v>0</v>
      </c>
      <c r="N25" s="2">
        <v>1</v>
      </c>
      <c r="O25" s="2">
        <v>513</v>
      </c>
    </row>
    <row r="26" spans="1:15" ht="30" outlineLevel="1" x14ac:dyDescent="0.25">
      <c r="A26" s="13">
        <f t="shared" si="2"/>
        <v>20</v>
      </c>
      <c r="B26" s="38" t="s">
        <v>86</v>
      </c>
      <c r="C26" s="32">
        <f t="shared" si="3"/>
        <v>3826</v>
      </c>
      <c r="D26" s="33">
        <v>0</v>
      </c>
      <c r="E26" s="33">
        <v>0</v>
      </c>
      <c r="F26" s="32">
        <v>3826</v>
      </c>
      <c r="G26" s="14" t="s">
        <v>46</v>
      </c>
      <c r="H26" s="14" t="s">
        <v>70</v>
      </c>
      <c r="I26" s="14">
        <v>950</v>
      </c>
      <c r="J26" s="74">
        <v>941.20799999999997</v>
      </c>
      <c r="K26" s="74">
        <v>941.20799999999997</v>
      </c>
      <c r="L26" s="74">
        <v>941.20799999999997</v>
      </c>
      <c r="M26" s="12">
        <f t="shared" si="4"/>
        <v>0</v>
      </c>
      <c r="N26" s="2">
        <v>1</v>
      </c>
      <c r="O26" s="2">
        <v>513</v>
      </c>
    </row>
    <row r="27" spans="1:15" ht="30.75" outlineLevel="1" thickBot="1" x14ac:dyDescent="0.3">
      <c r="A27" s="13">
        <f t="shared" si="2"/>
        <v>21</v>
      </c>
      <c r="B27" s="38" t="s">
        <v>87</v>
      </c>
      <c r="C27" s="33">
        <f t="shared" si="3"/>
        <v>2204</v>
      </c>
      <c r="D27" s="33">
        <v>0</v>
      </c>
      <c r="E27" s="33">
        <v>0</v>
      </c>
      <c r="F27" s="32">
        <v>2204</v>
      </c>
      <c r="G27" s="14" t="s">
        <v>46</v>
      </c>
      <c r="H27" s="14" t="s">
        <v>71</v>
      </c>
      <c r="I27" s="14">
        <v>700</v>
      </c>
      <c r="J27" s="74">
        <v>639.67687999999998</v>
      </c>
      <c r="K27" s="74">
        <v>639.67687999999998</v>
      </c>
      <c r="L27" s="74">
        <v>639.67687999999998</v>
      </c>
      <c r="M27" s="12">
        <f t="shared" si="4"/>
        <v>0</v>
      </c>
      <c r="N27" s="2">
        <v>1</v>
      </c>
      <c r="O27" s="2">
        <v>513</v>
      </c>
    </row>
    <row r="28" spans="1:15" ht="38.25" thickBot="1" x14ac:dyDescent="0.3">
      <c r="A28" s="20" t="s">
        <v>43</v>
      </c>
      <c r="B28" s="36" t="s">
        <v>51</v>
      </c>
      <c r="C28" s="34">
        <f>SUM(C5:C27)</f>
        <v>97060</v>
      </c>
      <c r="D28" s="34">
        <f>SUM(D5:D27)</f>
        <v>0</v>
      </c>
      <c r="E28" s="34">
        <f>SUM(E5:E27)</f>
        <v>0</v>
      </c>
      <c r="F28" s="34">
        <f>SUM(F5:F27)</f>
        <v>97060</v>
      </c>
      <c r="G28" s="23" t="s">
        <v>43</v>
      </c>
      <c r="H28" s="23" t="s">
        <v>43</v>
      </c>
      <c r="I28" s="16">
        <f t="shared" ref="I28:K28" si="6">SUM(I5:I27)</f>
        <v>22776</v>
      </c>
      <c r="J28" s="16">
        <f t="shared" si="6"/>
        <v>21037.7830975</v>
      </c>
      <c r="K28" s="16">
        <f t="shared" si="6"/>
        <v>20672.5801445</v>
      </c>
      <c r="L28" s="16">
        <f>SUM(L5:L27)</f>
        <v>20127.705522499997</v>
      </c>
      <c r="M28" s="16">
        <f t="shared" ref="M28" si="7">SUM(M5:M27)</f>
        <v>544.87462200000016</v>
      </c>
      <c r="N28" s="2">
        <v>1</v>
      </c>
    </row>
    <row r="31" spans="1:15" ht="18.75" customHeight="1" x14ac:dyDescent="0.3">
      <c r="B31" s="103" t="s">
        <v>99</v>
      </c>
      <c r="C31" s="103"/>
      <c r="D31" s="103"/>
      <c r="E31" s="103"/>
      <c r="F31" s="103"/>
      <c r="I31" s="53" t="s">
        <v>98</v>
      </c>
    </row>
  </sheetData>
  <mergeCells count="23">
    <mergeCell ref="A18:A19"/>
    <mergeCell ref="E18:E19"/>
    <mergeCell ref="F21:F22"/>
    <mergeCell ref="G21:G22"/>
    <mergeCell ref="C18:C19"/>
    <mergeCell ref="D18:D19"/>
    <mergeCell ref="B18:B19"/>
    <mergeCell ref="B31:F31"/>
    <mergeCell ref="A1:M1"/>
    <mergeCell ref="A2:M2"/>
    <mergeCell ref="A3:A4"/>
    <mergeCell ref="B3:B4"/>
    <mergeCell ref="C3:C4"/>
    <mergeCell ref="D3:F3"/>
    <mergeCell ref="G3:G4"/>
    <mergeCell ref="H3:M3"/>
    <mergeCell ref="F18:F19"/>
    <mergeCell ref="G18:G19"/>
    <mergeCell ref="A21:A22"/>
    <mergeCell ref="B21:B22"/>
    <mergeCell ref="C21:C22"/>
    <mergeCell ref="D21:D22"/>
    <mergeCell ref="E21:E2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0" orientation="landscape" verticalDpi="0" r:id="rId1"/>
  <rowBreaks count="1" manualBreakCount="1">
    <brk id="2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16-илова 1-жадвал</vt:lpstr>
      <vt:lpstr>16.1-илова</vt:lpstr>
      <vt:lpstr>16-илова 2-жадвал</vt:lpstr>
      <vt:lpstr>16.2-илова</vt:lpstr>
      <vt:lpstr>'16.2-илова'!Заголовки_для_печати</vt:lpstr>
      <vt:lpstr>'16.1-илова'!Область_печати</vt:lpstr>
      <vt:lpstr>'16.2-илова'!Область_печати</vt:lpstr>
      <vt:lpstr>'16-илова 1-жадвал'!Область_печати</vt:lpstr>
      <vt:lpstr>'16-илова 2-жадвал'!Область_печати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Пользователь</cp:lastModifiedBy>
  <cp:lastPrinted>2024-01-04T05:44:11Z</cp:lastPrinted>
  <dcterms:created xsi:type="dcterms:W3CDTF">2022-01-19T11:06:14Z</dcterms:created>
  <dcterms:modified xsi:type="dcterms:W3CDTF">2024-01-04T06:08:31Z</dcterms:modified>
</cp:coreProperties>
</file>